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D:\00 UBICO\eTraining Series\Seri 1\"/>
    </mc:Choice>
  </mc:AlternateContent>
  <xr:revisionPtr revIDLastSave="0" documentId="13_ncr:1_{604EEAE5-42E8-491F-9D8C-CB0D5F0A6715}" xr6:coauthVersionLast="38" xr6:coauthVersionMax="45" xr10:uidLastSave="{00000000-0000-0000-0000-000000000000}"/>
  <bookViews>
    <workbookView xWindow="0" yWindow="0" windowWidth="20490" windowHeight="7695" xr2:uid="{02BF7841-AEE6-4586-AD7B-4C2C5F46899A}"/>
  </bookViews>
  <sheets>
    <sheet name="Product Costing"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7" i="1" l="1"/>
  <c r="G48" i="1"/>
  <c r="G49" i="1"/>
  <c r="I25" i="1"/>
  <c r="I26" i="1"/>
  <c r="I27" i="1"/>
  <c r="I28" i="1"/>
  <c r="I29" i="1"/>
  <c r="I30" i="1"/>
  <c r="I31" i="1"/>
  <c r="I32" i="1"/>
  <c r="I33" i="1"/>
  <c r="I34" i="1"/>
  <c r="I35" i="1"/>
  <c r="I36" i="1"/>
  <c r="I37" i="1"/>
  <c r="I38" i="1"/>
  <c r="H28" i="1"/>
  <c r="H29" i="1"/>
  <c r="H30" i="1"/>
  <c r="H31" i="1"/>
  <c r="H32" i="1"/>
  <c r="H33" i="1"/>
  <c r="H34" i="1"/>
  <c r="H35" i="1"/>
  <c r="H36" i="1"/>
  <c r="H37" i="1"/>
  <c r="H38" i="1"/>
  <c r="H25" i="1"/>
  <c r="H26" i="1"/>
  <c r="H27" i="1"/>
  <c r="H24" i="1"/>
  <c r="G44" i="1" l="1"/>
  <c r="G45" i="1"/>
  <c r="G46" i="1"/>
  <c r="G43" i="1"/>
  <c r="L20" i="1" s="1"/>
  <c r="G55" i="1"/>
  <c r="I55" i="1" s="1"/>
  <c r="G56" i="1"/>
  <c r="I56" i="1" s="1"/>
  <c r="G57" i="1"/>
  <c r="I57" i="1" s="1"/>
  <c r="G58" i="1"/>
  <c r="I58" i="1" s="1"/>
  <c r="G59" i="1"/>
  <c r="I59" i="1" s="1"/>
  <c r="G60" i="1"/>
  <c r="I60" i="1" s="1"/>
  <c r="G54" i="1"/>
  <c r="I54" i="1" s="1"/>
  <c r="L21" i="1" s="1"/>
  <c r="F71" i="1"/>
  <c r="F70" i="1"/>
  <c r="F69" i="1"/>
  <c r="F68" i="1"/>
  <c r="F67" i="1"/>
  <c r="H67" i="1" s="1"/>
  <c r="F66" i="1"/>
  <c r="H66" i="1" s="1"/>
  <c r="F65" i="1"/>
  <c r="H65" i="1" s="1"/>
  <c r="L22" i="1" s="1"/>
  <c r="F38" i="1" l="1"/>
  <c r="F37" i="1"/>
  <c r="F36" i="1"/>
  <c r="F35" i="1"/>
  <c r="F34" i="1"/>
  <c r="F33" i="1"/>
  <c r="F32" i="1"/>
  <c r="F31" i="1"/>
  <c r="F30" i="1"/>
  <c r="F29" i="1"/>
  <c r="F28" i="1"/>
  <c r="F27" i="1"/>
  <c r="F26" i="1"/>
  <c r="F25" i="1"/>
  <c r="F24" i="1"/>
  <c r="I24" i="1" s="1"/>
  <c r="F7" i="1"/>
  <c r="I7" i="1" s="1"/>
  <c r="F8" i="1"/>
  <c r="I8" i="1" s="1"/>
  <c r="F9" i="1"/>
  <c r="I9" i="1" s="1"/>
  <c r="F10" i="1"/>
  <c r="I10" i="1" s="1"/>
  <c r="F11" i="1"/>
  <c r="I11" i="1" s="1"/>
  <c r="F12" i="1"/>
  <c r="I12" i="1" s="1"/>
  <c r="F13" i="1"/>
  <c r="I13" i="1" s="1"/>
  <c r="F14" i="1"/>
  <c r="I14" i="1" s="1"/>
  <c r="F15" i="1"/>
  <c r="I15" i="1" s="1"/>
  <c r="F16" i="1"/>
  <c r="I16" i="1" s="1"/>
  <c r="F17" i="1"/>
  <c r="I17" i="1" s="1"/>
  <c r="F18" i="1"/>
  <c r="I18" i="1" s="1"/>
  <c r="F19" i="1"/>
  <c r="I19" i="1" s="1"/>
  <c r="F20" i="1"/>
  <c r="I20" i="1" s="1"/>
  <c r="F6" i="1"/>
  <c r="I6" i="1" s="1"/>
  <c r="O26" i="1" l="1"/>
  <c r="O27" i="1" s="1"/>
  <c r="L9" i="1"/>
  <c r="I4" i="1"/>
  <c r="H7" i="1" l="1"/>
  <c r="H16" i="1"/>
  <c r="H15" i="1"/>
  <c r="H14" i="1"/>
  <c r="H13" i="1"/>
  <c r="H20" i="1"/>
  <c r="H12" i="1"/>
  <c r="H8" i="1"/>
  <c r="H19" i="1"/>
  <c r="H11" i="1"/>
  <c r="H18" i="1"/>
  <c r="H10" i="1"/>
  <c r="H17" i="1"/>
  <c r="H9" i="1"/>
  <c r="L6" i="1"/>
  <c r="H6" i="1"/>
  <c r="L15" i="1"/>
  <c r="L18" i="1" s="1"/>
  <c r="L10" i="1" l="1"/>
  <c r="L12" i="1" s="1"/>
  <c r="L24" i="1" l="1"/>
  <c r="O16" i="1" s="1"/>
  <c r="O17" i="1" s="1"/>
  <c r="O14" i="1" l="1"/>
  <c r="O22" i="1" s="1"/>
  <c r="O18" i="1"/>
  <c r="O19" i="1" s="1"/>
  <c r="O20" i="1" l="1"/>
  <c r="O15" i="1"/>
  <c r="O21" i="1" l="1"/>
</calcChain>
</file>

<file path=xl/sharedStrings.xml><?xml version="1.0" encoding="utf-8"?>
<sst xmlns="http://schemas.openxmlformats.org/spreadsheetml/2006/main" count="123" uniqueCount="98">
  <si>
    <t>Bahan Baku</t>
  </si>
  <si>
    <t>Total Kuantitas</t>
  </si>
  <si>
    <t>Unit</t>
  </si>
  <si>
    <t>Output yang Diinginkan</t>
  </si>
  <si>
    <t>Output Normal</t>
  </si>
  <si>
    <t>No</t>
  </si>
  <si>
    <t>Biaya Bahan Baku per Batch</t>
  </si>
  <si>
    <t>Biaya Bahan Baku per Unit</t>
  </si>
  <si>
    <t>Jumlah Unit per Kemasan</t>
  </si>
  <si>
    <t>Total Biaya Bahan Baku (per Kemasan)</t>
  </si>
  <si>
    <t>Biaya Pengemasan per Unit</t>
  </si>
  <si>
    <t>Biaya Kemasan</t>
  </si>
  <si>
    <t>Total Biaya Pengemasan</t>
  </si>
  <si>
    <t>TOTAL BIAYA PRODUKSI PER UNIT</t>
  </si>
  <si>
    <t>PENGEMASAN</t>
  </si>
  <si>
    <t>Marjin Rebranding</t>
  </si>
  <si>
    <t>Marjin Distributor</t>
  </si>
  <si>
    <t>Marjin Pengecer</t>
  </si>
  <si>
    <t>Komisi Broker</t>
  </si>
  <si>
    <t>Harga Rebranding</t>
  </si>
  <si>
    <t>Laba dari Rebranding</t>
  </si>
  <si>
    <t>Harga Distributor</t>
  </si>
  <si>
    <t>Laba dari Distributor</t>
  </si>
  <si>
    <t>Laba setelah Komisi Broker</t>
  </si>
  <si>
    <t>Harga Retail Disarankan</t>
  </si>
  <si>
    <t>Jika Anda ingin Harga Retail sebesar</t>
  </si>
  <si>
    <t>Maka Biaya Produksi seharusnya</t>
  </si>
  <si>
    <t>HARGA PER UNIT</t>
  </si>
  <si>
    <t>ANALISIS HARGA AKHIR</t>
  </si>
  <si>
    <t>JENIS MARJIN</t>
  </si>
  <si>
    <t>Marjin Grosir</t>
  </si>
  <si>
    <t>Harga Grosir</t>
  </si>
  <si>
    <t>Maka Harga Grosir seharusnya</t>
  </si>
  <si>
    <t>Batch Produksi</t>
  </si>
  <si>
    <t>Kg</t>
  </si>
  <si>
    <t>Biaya per Unit Produk</t>
  </si>
  <si>
    <t>Biaya Tenaga Kerja Pengemasan per Jam</t>
  </si>
  <si>
    <t>Laba dari Penjualan Grosir</t>
  </si>
  <si>
    <t>LISTRIK</t>
  </si>
  <si>
    <t>GAS</t>
  </si>
  <si>
    <t>PENYUSUTAN ALAT</t>
  </si>
  <si>
    <t>BIAYA OVERHEAD:</t>
  </si>
  <si>
    <t>Peralatan</t>
  </si>
  <si>
    <t>Daya Alat</t>
  </si>
  <si>
    <t>Jam Penggunaan</t>
  </si>
  <si>
    <t>Tarif per kWh</t>
  </si>
  <si>
    <t>Jenis Tabung</t>
  </si>
  <si>
    <t>Tabung 3 Kg</t>
  </si>
  <si>
    <t>Ukuran Tabung</t>
  </si>
  <si>
    <t>Harga per Tabung</t>
  </si>
  <si>
    <t>Biaya Gas / Jam</t>
  </si>
  <si>
    <t>Jam Produksi</t>
  </si>
  <si>
    <t>Nama Alat</t>
  </si>
  <si>
    <t>Harga Beli</t>
  </si>
  <si>
    <r>
      <t xml:space="preserve">Biaya Overhead: </t>
    </r>
    <r>
      <rPr>
        <b/>
        <sz val="11"/>
        <color theme="1"/>
        <rFont val="Calibri"/>
        <family val="2"/>
        <scheme val="minor"/>
      </rPr>
      <t>LISTRIK</t>
    </r>
  </si>
  <si>
    <r>
      <t xml:space="preserve">Biaya Overhead: </t>
    </r>
    <r>
      <rPr>
        <b/>
        <sz val="11"/>
        <color theme="1"/>
        <rFont val="Calibri"/>
        <family val="2"/>
        <scheme val="minor"/>
      </rPr>
      <t>GAS</t>
    </r>
  </si>
  <si>
    <r>
      <t xml:space="preserve">Biaya Overhead: </t>
    </r>
    <r>
      <rPr>
        <b/>
        <sz val="11"/>
        <color theme="1"/>
        <rFont val="Calibri"/>
        <family val="2"/>
        <scheme val="minor"/>
      </rPr>
      <t>PENYUSUTAN</t>
    </r>
  </si>
  <si>
    <t>Alat Penggorrengan</t>
  </si>
  <si>
    <t>Jam</t>
  </si>
  <si>
    <t>Biaya Penyusutan / Jam</t>
  </si>
  <si>
    <t>Mixer</t>
  </si>
  <si>
    <t>Kapasitas Pemakaian Normal</t>
  </si>
  <si>
    <t>Kapasitas Pemakaian (jam)</t>
  </si>
  <si>
    <t>Kulkas</t>
  </si>
  <si>
    <t>Adonan</t>
  </si>
  <si>
    <t>Alat Pengemasan</t>
  </si>
  <si>
    <t>watt</t>
  </si>
  <si>
    <t>Tepung Tapioka</t>
  </si>
  <si>
    <t>Ikan Tengiri</t>
  </si>
  <si>
    <t>Garam</t>
  </si>
  <si>
    <t>Penyedap Rasa</t>
  </si>
  <si>
    <t>Bawang Putih</t>
  </si>
  <si>
    <t>Minyak Goreng</t>
  </si>
  <si>
    <t>Plastik Kemasan &amp; Label</t>
  </si>
  <si>
    <t>pack</t>
  </si>
  <si>
    <t>Pack</t>
  </si>
  <si>
    <t>Lt</t>
  </si>
  <si>
    <t>Jam Kerja Produksi</t>
  </si>
  <si>
    <t>Jam Kerja Pengemasan</t>
  </si>
  <si>
    <t>INPUT</t>
  </si>
  <si>
    <t>Berwarna</t>
  </si>
  <si>
    <t>Putih</t>
  </si>
  <si>
    <t>JANGAN GANTI</t>
  </si>
  <si>
    <t>PETUNJUK</t>
  </si>
  <si>
    <t>Biaya Bahan Per Batch Produksi</t>
  </si>
  <si>
    <t>Biaya Bahan Kemasan Per Unit</t>
  </si>
  <si>
    <t>Harga Beli per Unit</t>
  </si>
  <si>
    <t>Total Harga Beli</t>
  </si>
  <si>
    <t>Unit Dibutuhkan (Standar Pemakaian)</t>
  </si>
  <si>
    <t>Total Unit Dibutuhkan per-Produksi (Batch)</t>
  </si>
  <si>
    <t>Biaya Listrik per-Produksi (Batch)</t>
  </si>
  <si>
    <t>Biaya Gas per-Produksi (Batch)</t>
  </si>
  <si>
    <t>Biaya Penyususan per-Produksi (Batch)</t>
  </si>
  <si>
    <t>Nama Produk: Kerupuk Ikan</t>
  </si>
  <si>
    <t>Mesin-Mesin Produksi</t>
  </si>
  <si>
    <t>Biaya Tenaga Kerja Produksi per Jam</t>
  </si>
  <si>
    <t>UBICO.id CrackSheets: Biaya Produksi dan Penentuan Harga</t>
  </si>
  <si>
    <t>Disclaimer: Template ini dibuat berdasarkan referensi dari berbagai sumber dengan modifkasi yang dibutuhkan untuk kepentingan edukasi. Template ini mungkin saja tidak selalu cocok dengan perhitungan biaya produksi di setiap sektor usaha. Anda dapat mengkonsultasikan kepada kami atau ahli lain untuk mendapatkan keyakinan yang memadai atas perhitungan yang dihasilkan.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</si>
</sst>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Rp&quot;* #,##0_);_(&quot;Rp&quot;* \(#,##0\);_(&quot;Rp&quot;* &quot;-&quot;_);_(@_)"/>
    <numFmt numFmtId="44" formatCode="_(&quot;Rp&quot;* #,##0.00_);_(&quot;Rp&quot;* \(#,##0.00\);_(&quot;Rp&quot;* &quot;-&quot;??_);_(@_)"/>
    <numFmt numFmtId="164" formatCode="0.000"/>
    <numFmt numFmtId="165" formatCode="_(&quot;Rp&quot;* #,##0.00_);_(&quot;Rp&quot;* \(#,##0.00\);_(&quot;Rp&quot;* &quot;-&quot;_);_(@_)"/>
    <numFmt numFmtId="166" formatCode="_(&quot;Rp&quot;* #,##0.000_);_(&quot;Rp&quot;* \(#,##0.000\);_(&quot;Rp&quot;* &quot;-&quot;_);_(@_)"/>
  </numFmts>
  <fonts count="5" x14ac:knownFonts="1">
    <font>
      <sz val="11"/>
      <color theme="1"/>
      <name val="Calibri"/>
      <family val="2"/>
      <charset val="1"/>
      <scheme val="minor"/>
    </font>
    <font>
      <sz val="11"/>
      <color theme="1"/>
      <name val="Calibri"/>
      <family val="2"/>
      <charset val="1"/>
      <scheme val="minor"/>
    </font>
    <font>
      <b/>
      <sz val="11"/>
      <color theme="1"/>
      <name val="Calibri"/>
      <family val="2"/>
      <scheme val="minor"/>
    </font>
    <font>
      <b/>
      <sz val="20"/>
      <color rgb="FF7030A0"/>
      <name val="Calibri"/>
      <family val="2"/>
      <scheme val="minor"/>
    </font>
    <font>
      <b/>
      <sz val="12"/>
      <color rgb="FFFF000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2" fillId="0" borderId="0" xfId="0" applyFont="1"/>
    <xf numFmtId="164" fontId="0" fillId="0" borderId="0" xfId="0" applyNumberFormat="1"/>
    <xf numFmtId="2" fontId="0" fillId="0" borderId="0" xfId="0" applyNumberFormat="1" applyAlignment="1">
      <alignment horizontal="center"/>
    </xf>
    <xf numFmtId="0" fontId="0" fillId="0" borderId="1" xfId="0" applyBorder="1" applyAlignment="1">
      <alignment horizontal="center"/>
    </xf>
    <xf numFmtId="42" fontId="0" fillId="0" borderId="1" xfId="0" applyNumberFormat="1" applyBorder="1"/>
    <xf numFmtId="2" fontId="0" fillId="0" borderId="1" xfId="0" applyNumberFormat="1" applyBorder="1"/>
    <xf numFmtId="165" fontId="0" fillId="0" borderId="1" xfId="0" applyNumberFormat="1" applyBorder="1"/>
    <xf numFmtId="0" fontId="0" fillId="0" borderId="2" xfId="0" applyBorder="1"/>
    <xf numFmtId="0" fontId="0" fillId="0" borderId="4" xfId="0" applyBorder="1"/>
    <xf numFmtId="0" fontId="0" fillId="0" borderId="6" xfId="0" applyBorder="1"/>
    <xf numFmtId="165" fontId="0" fillId="0" borderId="8" xfId="0" applyNumberFormat="1" applyBorder="1"/>
    <xf numFmtId="0" fontId="0" fillId="0" borderId="9" xfId="0" applyBorder="1"/>
    <xf numFmtId="44" fontId="0" fillId="0" borderId="9" xfId="0" applyNumberFormat="1" applyBorder="1"/>
    <xf numFmtId="44" fontId="0" fillId="0" borderId="10" xfId="0" applyNumberFormat="1" applyBorder="1"/>
    <xf numFmtId="166" fontId="0" fillId="0" borderId="1" xfId="0" applyNumberFormat="1" applyBorder="1"/>
    <xf numFmtId="44" fontId="0" fillId="0" borderId="0" xfId="0" applyNumberFormat="1"/>
    <xf numFmtId="0" fontId="2" fillId="0" borderId="11" xfId="0" applyFont="1" applyBorder="1"/>
    <xf numFmtId="9" fontId="0" fillId="0" borderId="0" xfId="0" applyNumberFormat="1"/>
    <xf numFmtId="0" fontId="2" fillId="0" borderId="4" xfId="0" applyFont="1" applyBorder="1"/>
    <xf numFmtId="42" fontId="0" fillId="0" borderId="9" xfId="0" applyNumberFormat="1" applyBorder="1"/>
    <xf numFmtId="42" fontId="0" fillId="0" borderId="10" xfId="0" applyNumberFormat="1" applyBorder="1"/>
    <xf numFmtId="42" fontId="0" fillId="0" borderId="8" xfId="0" applyNumberFormat="1" applyBorder="1"/>
    <xf numFmtId="42" fontId="0" fillId="2" borderId="1" xfId="0" applyNumberFormat="1" applyFill="1" applyBorder="1"/>
    <xf numFmtId="42" fontId="0" fillId="0" borderId="1" xfId="0" applyNumberFormat="1" applyFill="1" applyBorder="1"/>
    <xf numFmtId="1" fontId="0" fillId="2" borderId="9" xfId="0" applyNumberFormat="1" applyFill="1" applyBorder="1"/>
    <xf numFmtId="42" fontId="0" fillId="2" borderId="9" xfId="0" applyNumberFormat="1" applyFill="1" applyBorder="1"/>
    <xf numFmtId="0" fontId="0" fillId="2" borderId="9" xfId="0" applyFill="1" applyBorder="1"/>
    <xf numFmtId="9" fontId="0" fillId="2" borderId="3" xfId="1" applyFont="1" applyFill="1" applyBorder="1"/>
    <xf numFmtId="9" fontId="0" fillId="2" borderId="5" xfId="1" applyFont="1" applyFill="1" applyBorder="1"/>
    <xf numFmtId="9" fontId="0" fillId="2" borderId="7" xfId="1" applyFont="1" applyFill="1" applyBorder="1"/>
    <xf numFmtId="165" fontId="0" fillId="2" borderId="3" xfId="0" applyNumberFormat="1" applyFill="1" applyBorder="1"/>
    <xf numFmtId="0" fontId="0" fillId="2" borderId="1" xfId="0" applyFill="1" applyBorder="1"/>
    <xf numFmtId="4" fontId="0" fillId="2" borderId="1" xfId="0" applyNumberFormat="1" applyFill="1" applyBorder="1"/>
    <xf numFmtId="2" fontId="0" fillId="2" borderId="1" xfId="0" applyNumberFormat="1" applyFill="1" applyBorder="1"/>
    <xf numFmtId="0" fontId="0" fillId="0" borderId="13" xfId="0" applyBorder="1" applyAlignment="1">
      <alignment horizontal="center"/>
    </xf>
    <xf numFmtId="0" fontId="0" fillId="2" borderId="13" xfId="0" applyFill="1" applyBorder="1"/>
    <xf numFmtId="4" fontId="0" fillId="2" borderId="13" xfId="0" applyNumberFormat="1" applyFill="1" applyBorder="1"/>
    <xf numFmtId="42" fontId="0" fillId="2" borderId="13" xfId="0" applyNumberFormat="1" applyFill="1" applyBorder="1"/>
    <xf numFmtId="42" fontId="0" fillId="0" borderId="13" xfId="0" applyNumberFormat="1" applyFill="1" applyBorder="1"/>
    <xf numFmtId="2" fontId="0" fillId="2" borderId="13" xfId="0" applyNumberFormat="1" applyFill="1" applyBorder="1"/>
    <xf numFmtId="2" fontId="0" fillId="0" borderId="13" xfId="0" applyNumberFormat="1" applyBorder="1"/>
    <xf numFmtId="165" fontId="0" fillId="0" borderId="13" xfId="0" applyNumberFormat="1" applyBorder="1"/>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42" fontId="0" fillId="0" borderId="13" xfId="0" applyNumberFormat="1" applyBorder="1"/>
    <xf numFmtId="0" fontId="2" fillId="0" borderId="16" xfId="0" applyFont="1" applyBorder="1" applyAlignment="1">
      <alignment horizontal="center" vertical="center" wrapText="1"/>
    </xf>
    <xf numFmtId="166" fontId="0" fillId="0" borderId="13" xfId="0" applyNumberFormat="1" applyBorder="1"/>
    <xf numFmtId="3" fontId="0" fillId="2" borderId="13" xfId="0" applyNumberFormat="1" applyFill="1" applyBorder="1"/>
    <xf numFmtId="165" fontId="0" fillId="2" borderId="13" xfId="0" applyNumberFormat="1" applyFill="1" applyBorder="1"/>
    <xf numFmtId="3" fontId="0" fillId="2" borderId="1" xfId="0" applyNumberFormat="1" applyFill="1" applyBorder="1"/>
    <xf numFmtId="165" fontId="0" fillId="2" borderId="1" xfId="0" applyNumberFormat="1" applyFill="1" applyBorder="1"/>
    <xf numFmtId="1" fontId="0" fillId="2" borderId="13" xfId="0" applyNumberFormat="1" applyFill="1" applyBorder="1"/>
    <xf numFmtId="0" fontId="0" fillId="2" borderId="0" xfId="0" applyFill="1" applyAlignment="1">
      <alignment horizontal="center"/>
    </xf>
    <xf numFmtId="0" fontId="2" fillId="2" borderId="0" xfId="0" applyFont="1" applyFill="1"/>
    <xf numFmtId="1" fontId="0" fillId="2" borderId="1" xfId="0" applyNumberFormat="1" applyFill="1" applyBorder="1"/>
    <xf numFmtId="44" fontId="2" fillId="0" borderId="12" xfId="0" applyNumberFormat="1" applyFont="1" applyBorder="1"/>
    <xf numFmtId="0" fontId="2" fillId="0" borderId="0" xfId="0" applyFont="1" applyAlignment="1">
      <alignment horizontal="right"/>
    </xf>
    <xf numFmtId="0" fontId="0" fillId="3" borderId="2" xfId="0" applyFill="1" applyBorder="1"/>
    <xf numFmtId="0" fontId="0" fillId="3" borderId="4" xfId="0" applyFill="1" applyBorder="1"/>
    <xf numFmtId="0" fontId="0" fillId="3" borderId="6" xfId="0" applyFill="1" applyBorder="1"/>
    <xf numFmtId="165" fontId="0" fillId="3" borderId="3" xfId="0" applyNumberFormat="1" applyFill="1" applyBorder="1" applyProtection="1">
      <protection hidden="1"/>
    </xf>
    <xf numFmtId="165" fontId="0" fillId="3" borderId="5" xfId="0" applyNumberFormat="1" applyFill="1" applyBorder="1" applyProtection="1">
      <protection hidden="1"/>
    </xf>
    <xf numFmtId="165" fontId="2" fillId="3" borderId="7" xfId="0" applyNumberFormat="1" applyFont="1" applyFill="1" applyBorder="1" applyProtection="1">
      <protection hidden="1"/>
    </xf>
    <xf numFmtId="165" fontId="0" fillId="0" borderId="5" xfId="0" applyNumberFormat="1" applyFill="1" applyBorder="1" applyProtection="1">
      <protection hidden="1"/>
    </xf>
    <xf numFmtId="44" fontId="0" fillId="0" borderId="7" xfId="0" applyNumberFormat="1" applyFill="1" applyBorder="1" applyProtection="1">
      <protection hidden="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CE96-839E-4407-8575-398719F41C44}">
  <dimension ref="A1:Q71"/>
  <sheetViews>
    <sheetView showGridLines="0" tabSelected="1" zoomScale="85" zoomScaleNormal="85" workbookViewId="0">
      <pane ySplit="1" topLeftCell="A2" activePane="bottomLeft" state="frozen"/>
      <selection pane="bottomLeft" activeCell="O26" sqref="O26"/>
    </sheetView>
  </sheetViews>
  <sheetFormatPr defaultRowHeight="15" x14ac:dyDescent="0.25"/>
  <cols>
    <col min="1" max="1" width="5.140625" customWidth="1"/>
    <col min="2" max="2" width="19.42578125" customWidth="1"/>
    <col min="3" max="3" width="14.5703125" customWidth="1"/>
    <col min="4" max="4" width="7.85546875" customWidth="1"/>
    <col min="5" max="5" width="14" bestFit="1" customWidth="1"/>
    <col min="6" max="6" width="14.42578125" bestFit="1" customWidth="1"/>
    <col min="7" max="7" width="15.7109375" customWidth="1"/>
    <col min="8" max="8" width="20.5703125" customWidth="1"/>
    <col min="9" max="9" width="14.7109375" customWidth="1"/>
    <col min="10" max="10" width="3.7109375" customWidth="1"/>
    <col min="11" max="11" width="41.140625" bestFit="1" customWidth="1"/>
    <col min="12" max="12" width="14.85546875" customWidth="1"/>
    <col min="13" max="13" width="3.28515625" customWidth="1"/>
    <col min="14" max="14" width="35.5703125" customWidth="1"/>
    <col min="15" max="15" width="13.7109375" customWidth="1"/>
    <col min="17" max="17" width="12.28515625" bestFit="1" customWidth="1"/>
  </cols>
  <sheetData>
    <row r="1" spans="1:15" ht="26.25" x14ac:dyDescent="0.4">
      <c r="A1" s="69" t="s">
        <v>96</v>
      </c>
      <c r="B1" s="69"/>
      <c r="C1" s="69"/>
      <c r="D1" s="69"/>
      <c r="E1" s="69"/>
      <c r="F1" s="69"/>
      <c r="G1" s="69"/>
      <c r="H1" s="69"/>
      <c r="I1" s="69"/>
      <c r="K1" s="68" t="s">
        <v>83</v>
      </c>
      <c r="L1" s="68"/>
    </row>
    <row r="2" spans="1:15" x14ac:dyDescent="0.25">
      <c r="K2" s="57" t="s">
        <v>80</v>
      </c>
      <c r="L2" s="54" t="s">
        <v>79</v>
      </c>
    </row>
    <row r="3" spans="1:15" x14ac:dyDescent="0.25">
      <c r="B3" s="54" t="s">
        <v>93</v>
      </c>
      <c r="F3" s="1" t="s">
        <v>4</v>
      </c>
      <c r="G3" s="53">
        <v>30</v>
      </c>
      <c r="H3" s="1" t="s">
        <v>3</v>
      </c>
      <c r="I3" s="53">
        <v>30</v>
      </c>
      <c r="K3" s="57" t="s">
        <v>81</v>
      </c>
      <c r="L3" s="1" t="s">
        <v>82</v>
      </c>
    </row>
    <row r="4" spans="1:15" ht="15.75" thickBot="1" x14ac:dyDescent="0.3">
      <c r="H4" t="s">
        <v>33</v>
      </c>
      <c r="I4" s="3">
        <f>I3/G3</f>
        <v>1</v>
      </c>
    </row>
    <row r="5" spans="1:15" ht="43.5" customHeight="1" thickBot="1" x14ac:dyDescent="0.3">
      <c r="A5" s="43" t="s">
        <v>5</v>
      </c>
      <c r="B5" s="44" t="s">
        <v>0</v>
      </c>
      <c r="C5" s="44" t="s">
        <v>1</v>
      </c>
      <c r="D5" s="44" t="s">
        <v>2</v>
      </c>
      <c r="E5" s="44" t="s">
        <v>87</v>
      </c>
      <c r="F5" s="44" t="s">
        <v>86</v>
      </c>
      <c r="G5" s="44" t="s">
        <v>88</v>
      </c>
      <c r="H5" s="44" t="s">
        <v>89</v>
      </c>
      <c r="I5" s="44" t="s">
        <v>84</v>
      </c>
      <c r="K5" s="1" t="s">
        <v>7</v>
      </c>
      <c r="N5" s="1" t="s">
        <v>29</v>
      </c>
    </row>
    <row r="6" spans="1:15" x14ac:dyDescent="0.25">
      <c r="A6" s="35">
        <v>1</v>
      </c>
      <c r="B6" s="36" t="s">
        <v>67</v>
      </c>
      <c r="C6" s="37">
        <v>1</v>
      </c>
      <c r="D6" s="36" t="s">
        <v>34</v>
      </c>
      <c r="E6" s="38">
        <v>20000</v>
      </c>
      <c r="F6" s="39">
        <f>IFERROR(E6/C6,"")</f>
        <v>20000</v>
      </c>
      <c r="G6" s="40">
        <v>1</v>
      </c>
      <c r="H6" s="41">
        <f>$I$4*G6</f>
        <v>1</v>
      </c>
      <c r="I6" s="42">
        <f>IFERROR(F6*G6,"")</f>
        <v>20000</v>
      </c>
      <c r="K6" s="8" t="s">
        <v>6</v>
      </c>
      <c r="L6" s="11">
        <f>SUM(I6:I20)</f>
        <v>289250</v>
      </c>
      <c r="N6" s="8" t="s">
        <v>30</v>
      </c>
      <c r="O6" s="28">
        <v>0.5</v>
      </c>
    </row>
    <row r="7" spans="1:15" x14ac:dyDescent="0.25">
      <c r="A7" s="4">
        <v>2</v>
      </c>
      <c r="B7" s="32" t="s">
        <v>68</v>
      </c>
      <c r="C7" s="33">
        <v>3</v>
      </c>
      <c r="D7" s="32" t="s">
        <v>34</v>
      </c>
      <c r="E7" s="23">
        <v>225000</v>
      </c>
      <c r="F7" s="24">
        <f t="shared" ref="F7:F20" si="0">IFERROR(E7/C7,"")</f>
        <v>75000</v>
      </c>
      <c r="G7" s="34">
        <v>3</v>
      </c>
      <c r="H7" s="6">
        <f>$I$4*G7</f>
        <v>3</v>
      </c>
      <c r="I7" s="7">
        <f t="shared" ref="I7:I20" si="1">IFERROR(F7*G7,"")</f>
        <v>225000</v>
      </c>
      <c r="K7" s="9" t="s">
        <v>77</v>
      </c>
      <c r="L7" s="25">
        <v>6</v>
      </c>
      <c r="N7" s="9" t="s">
        <v>15</v>
      </c>
      <c r="O7" s="29">
        <v>0.35</v>
      </c>
    </row>
    <row r="8" spans="1:15" x14ac:dyDescent="0.25">
      <c r="A8" s="4">
        <v>3</v>
      </c>
      <c r="B8" s="32" t="s">
        <v>69</v>
      </c>
      <c r="C8" s="33">
        <v>1</v>
      </c>
      <c r="D8" s="32" t="s">
        <v>34</v>
      </c>
      <c r="E8" s="23">
        <v>5000</v>
      </c>
      <c r="F8" s="24">
        <f t="shared" si="0"/>
        <v>5000</v>
      </c>
      <c r="G8" s="34">
        <v>0.05</v>
      </c>
      <c r="H8" s="6">
        <f>$I$4*G8</f>
        <v>0.05</v>
      </c>
      <c r="I8" s="7">
        <f t="shared" si="1"/>
        <v>250</v>
      </c>
      <c r="K8" s="9" t="s">
        <v>95</v>
      </c>
      <c r="L8" s="26">
        <v>15000</v>
      </c>
      <c r="N8" s="9" t="s">
        <v>16</v>
      </c>
      <c r="O8" s="29">
        <v>0.3</v>
      </c>
    </row>
    <row r="9" spans="1:15" x14ac:dyDescent="0.25">
      <c r="A9" s="4">
        <v>4</v>
      </c>
      <c r="B9" s="32" t="s">
        <v>70</v>
      </c>
      <c r="C9" s="33">
        <v>3</v>
      </c>
      <c r="D9" s="32" t="s">
        <v>75</v>
      </c>
      <c r="E9" s="23">
        <v>6000</v>
      </c>
      <c r="F9" s="24">
        <f t="shared" si="0"/>
        <v>2000</v>
      </c>
      <c r="G9" s="34">
        <v>3</v>
      </c>
      <c r="H9" s="6">
        <f t="shared" ref="H9:H20" si="2">$I$4*G9</f>
        <v>3</v>
      </c>
      <c r="I9" s="7">
        <f t="shared" si="1"/>
        <v>6000</v>
      </c>
      <c r="K9" s="9" t="s">
        <v>4</v>
      </c>
      <c r="L9" s="12">
        <f>G3</f>
        <v>30</v>
      </c>
      <c r="N9" s="9" t="s">
        <v>17</v>
      </c>
      <c r="O9" s="29">
        <v>0.2</v>
      </c>
    </row>
    <row r="10" spans="1:15" ht="15.75" thickBot="1" x14ac:dyDescent="0.3">
      <c r="A10" s="4">
        <v>5</v>
      </c>
      <c r="B10" s="32" t="s">
        <v>71</v>
      </c>
      <c r="C10" s="33">
        <v>1</v>
      </c>
      <c r="D10" s="32" t="s">
        <v>34</v>
      </c>
      <c r="E10" s="23">
        <v>40000</v>
      </c>
      <c r="F10" s="24">
        <f t="shared" si="0"/>
        <v>40000</v>
      </c>
      <c r="G10" s="34">
        <v>0.2</v>
      </c>
      <c r="H10" s="6">
        <f t="shared" si="2"/>
        <v>0.2</v>
      </c>
      <c r="I10" s="7">
        <f t="shared" si="1"/>
        <v>8000</v>
      </c>
      <c r="K10" s="19" t="s">
        <v>35</v>
      </c>
      <c r="L10" s="13">
        <f>(L6+(L7*L8))/L9</f>
        <v>12641.666666666666</v>
      </c>
      <c r="N10" s="10" t="s">
        <v>18</v>
      </c>
      <c r="O10" s="30">
        <v>0.05</v>
      </c>
    </row>
    <row r="11" spans="1:15" x14ac:dyDescent="0.25">
      <c r="A11" s="4">
        <v>6</v>
      </c>
      <c r="B11" s="32" t="s">
        <v>72</v>
      </c>
      <c r="C11" s="33">
        <v>1</v>
      </c>
      <c r="D11" s="32" t="s">
        <v>76</v>
      </c>
      <c r="E11" s="23">
        <v>30000</v>
      </c>
      <c r="F11" s="24">
        <f t="shared" si="0"/>
        <v>30000</v>
      </c>
      <c r="G11" s="34">
        <v>1</v>
      </c>
      <c r="H11" s="6">
        <f t="shared" si="2"/>
        <v>1</v>
      </c>
      <c r="I11" s="7">
        <f t="shared" si="1"/>
        <v>30000</v>
      </c>
      <c r="K11" s="9" t="s">
        <v>8</v>
      </c>
      <c r="L11" s="27">
        <v>1</v>
      </c>
      <c r="O11" s="18"/>
    </row>
    <row r="12" spans="1:15" ht="15.75" thickBot="1" x14ac:dyDescent="0.3">
      <c r="A12" s="4">
        <v>7</v>
      </c>
      <c r="B12" s="32"/>
      <c r="C12" s="33"/>
      <c r="D12" s="32"/>
      <c r="E12" s="23"/>
      <c r="F12" s="24" t="str">
        <f t="shared" si="0"/>
        <v/>
      </c>
      <c r="G12" s="34"/>
      <c r="H12" s="6">
        <f t="shared" si="2"/>
        <v>0</v>
      </c>
      <c r="I12" s="7" t="str">
        <f t="shared" si="1"/>
        <v/>
      </c>
      <c r="K12" s="10" t="s">
        <v>9</v>
      </c>
      <c r="L12" s="14">
        <f>L10*L11</f>
        <v>12641.666666666666</v>
      </c>
    </row>
    <row r="13" spans="1:15" ht="15.75" thickBot="1" x14ac:dyDescent="0.3">
      <c r="A13" s="4">
        <v>8</v>
      </c>
      <c r="B13" s="32"/>
      <c r="C13" s="33"/>
      <c r="D13" s="32"/>
      <c r="E13" s="23"/>
      <c r="F13" s="24" t="str">
        <f t="shared" si="0"/>
        <v/>
      </c>
      <c r="G13" s="34"/>
      <c r="H13" s="6">
        <f t="shared" si="2"/>
        <v>0</v>
      </c>
      <c r="I13" s="7" t="str">
        <f t="shared" si="1"/>
        <v/>
      </c>
      <c r="N13" s="1" t="s">
        <v>27</v>
      </c>
    </row>
    <row r="14" spans="1:15" ht="15.75" thickBot="1" x14ac:dyDescent="0.3">
      <c r="A14" s="4">
        <v>9</v>
      </c>
      <c r="B14" s="32"/>
      <c r="C14" s="33"/>
      <c r="D14" s="32"/>
      <c r="E14" s="23"/>
      <c r="F14" s="24" t="str">
        <f t="shared" si="0"/>
        <v/>
      </c>
      <c r="G14" s="34"/>
      <c r="H14" s="6">
        <f t="shared" si="2"/>
        <v>0</v>
      </c>
      <c r="I14" s="7" t="str">
        <f t="shared" si="1"/>
        <v/>
      </c>
      <c r="K14" s="1" t="s">
        <v>10</v>
      </c>
      <c r="N14" s="58" t="s">
        <v>31</v>
      </c>
      <c r="O14" s="61">
        <f>$L$24+($L$24*(O6/(1-O6)))</f>
        <v>27880.412698412696</v>
      </c>
    </row>
    <row r="15" spans="1:15" x14ac:dyDescent="0.25">
      <c r="A15" s="4">
        <v>10</v>
      </c>
      <c r="B15" s="32"/>
      <c r="C15" s="33"/>
      <c r="D15" s="32"/>
      <c r="E15" s="23"/>
      <c r="F15" s="24" t="str">
        <f t="shared" si="0"/>
        <v/>
      </c>
      <c r="G15" s="34"/>
      <c r="H15" s="6">
        <f t="shared" si="2"/>
        <v>0</v>
      </c>
      <c r="I15" s="7" t="str">
        <f t="shared" si="1"/>
        <v/>
      </c>
      <c r="K15" s="8" t="s">
        <v>11</v>
      </c>
      <c r="L15" s="22">
        <f>SUM(I15:I29)</f>
        <v>166.66666666666666</v>
      </c>
      <c r="N15" s="59" t="s">
        <v>37</v>
      </c>
      <c r="O15" s="62">
        <f>O14-L24</f>
        <v>13940.206349206348</v>
      </c>
    </row>
    <row r="16" spans="1:15" x14ac:dyDescent="0.25">
      <c r="A16" s="4">
        <v>11</v>
      </c>
      <c r="B16" s="32"/>
      <c r="C16" s="33"/>
      <c r="D16" s="32"/>
      <c r="E16" s="23"/>
      <c r="F16" s="24" t="str">
        <f t="shared" si="0"/>
        <v/>
      </c>
      <c r="G16" s="34"/>
      <c r="H16" s="6">
        <f t="shared" si="2"/>
        <v>0</v>
      </c>
      <c r="I16" s="7" t="str">
        <f t="shared" si="1"/>
        <v/>
      </c>
      <c r="K16" s="9" t="s">
        <v>78</v>
      </c>
      <c r="L16" s="27">
        <v>0</v>
      </c>
      <c r="N16" s="59" t="s">
        <v>19</v>
      </c>
      <c r="O16" s="62">
        <f>$L$24+($L$24*(O7/(1-O7)))</f>
        <v>21446.471306471303</v>
      </c>
    </row>
    <row r="17" spans="1:17" x14ac:dyDescent="0.25">
      <c r="A17" s="4">
        <v>12</v>
      </c>
      <c r="B17" s="32"/>
      <c r="C17" s="33"/>
      <c r="D17" s="32"/>
      <c r="E17" s="23"/>
      <c r="F17" s="24" t="str">
        <f t="shared" si="0"/>
        <v/>
      </c>
      <c r="G17" s="34"/>
      <c r="H17" s="6">
        <f t="shared" si="2"/>
        <v>0</v>
      </c>
      <c r="I17" s="7" t="str">
        <f t="shared" si="1"/>
        <v/>
      </c>
      <c r="K17" s="9" t="s">
        <v>36</v>
      </c>
      <c r="L17" s="26">
        <v>0</v>
      </c>
      <c r="N17" s="59" t="s">
        <v>20</v>
      </c>
      <c r="O17" s="62">
        <f>$O$16-$L$24</f>
        <v>7506.2649572649552</v>
      </c>
    </row>
    <row r="18" spans="1:17" ht="15.75" thickBot="1" x14ac:dyDescent="0.3">
      <c r="A18" s="4">
        <v>13</v>
      </c>
      <c r="B18" s="32"/>
      <c r="C18" s="33"/>
      <c r="D18" s="32"/>
      <c r="E18" s="23"/>
      <c r="F18" s="24" t="str">
        <f t="shared" si="0"/>
        <v/>
      </c>
      <c r="G18" s="34"/>
      <c r="H18" s="6">
        <f t="shared" si="2"/>
        <v>0</v>
      </c>
      <c r="I18" s="7" t="str">
        <f t="shared" si="1"/>
        <v/>
      </c>
      <c r="K18" s="10" t="s">
        <v>12</v>
      </c>
      <c r="L18" s="21">
        <f>L15+(L16*L17)</f>
        <v>166.66666666666666</v>
      </c>
      <c r="N18" s="59" t="s">
        <v>21</v>
      </c>
      <c r="O18" s="62">
        <f>$L$24+($L$24*(O8/(1-O8)))</f>
        <v>19914.580498866213</v>
      </c>
    </row>
    <row r="19" spans="1:17" ht="15.75" thickBot="1" x14ac:dyDescent="0.3">
      <c r="A19" s="4">
        <v>14</v>
      </c>
      <c r="B19" s="32"/>
      <c r="C19" s="33"/>
      <c r="D19" s="32"/>
      <c r="E19" s="23"/>
      <c r="F19" s="24" t="str">
        <f t="shared" si="0"/>
        <v/>
      </c>
      <c r="G19" s="34"/>
      <c r="H19" s="6">
        <f t="shared" si="2"/>
        <v>0</v>
      </c>
      <c r="I19" s="7" t="str">
        <f t="shared" si="1"/>
        <v/>
      </c>
      <c r="N19" s="59" t="s">
        <v>22</v>
      </c>
      <c r="O19" s="62">
        <f>O18-L24</f>
        <v>5974.374149659865</v>
      </c>
      <c r="Q19" s="2"/>
    </row>
    <row r="20" spans="1:17" x14ac:dyDescent="0.25">
      <c r="A20" s="4">
        <v>15</v>
      </c>
      <c r="B20" s="32"/>
      <c r="C20" s="33"/>
      <c r="D20" s="32"/>
      <c r="E20" s="23"/>
      <c r="F20" s="24" t="str">
        <f t="shared" si="0"/>
        <v/>
      </c>
      <c r="G20" s="34"/>
      <c r="H20" s="6">
        <f t="shared" si="2"/>
        <v>0</v>
      </c>
      <c r="I20" s="7" t="str">
        <f t="shared" si="1"/>
        <v/>
      </c>
      <c r="K20" s="8" t="s">
        <v>54</v>
      </c>
      <c r="L20" s="22">
        <f>SUM(G43:G49)/G3</f>
        <v>716</v>
      </c>
      <c r="N20" s="59" t="s">
        <v>18</v>
      </c>
      <c r="O20" s="62">
        <f>O10*O14</f>
        <v>1394.0206349206348</v>
      </c>
    </row>
    <row r="21" spans="1:17" x14ac:dyDescent="0.25">
      <c r="K21" s="9" t="s">
        <v>55</v>
      </c>
      <c r="L21" s="20">
        <f>SUM(I54:I60)/G3</f>
        <v>111.11111111111111</v>
      </c>
      <c r="N21" s="59" t="s">
        <v>23</v>
      </c>
      <c r="O21" s="62">
        <f>O15-O20</f>
        <v>12546.185714285713</v>
      </c>
      <c r="Q21" s="16"/>
    </row>
    <row r="22" spans="1:17" ht="15.75" thickBot="1" x14ac:dyDescent="0.3">
      <c r="K22" s="10" t="s">
        <v>56</v>
      </c>
      <c r="L22" s="21">
        <f>SUM(H65:H71)/G3</f>
        <v>304.76190476190476</v>
      </c>
      <c r="N22" s="60" t="s">
        <v>24</v>
      </c>
      <c r="O22" s="63">
        <f>$O$14+($O$14*(O9/(1-O9)))</f>
        <v>34850.515873015873</v>
      </c>
    </row>
    <row r="23" spans="1:17" ht="45.75" thickBot="1" x14ac:dyDescent="0.3">
      <c r="A23" s="43" t="s">
        <v>5</v>
      </c>
      <c r="B23" s="44" t="s">
        <v>14</v>
      </c>
      <c r="C23" s="44" t="s">
        <v>1</v>
      </c>
      <c r="D23" s="44" t="s">
        <v>2</v>
      </c>
      <c r="E23" s="44" t="s">
        <v>87</v>
      </c>
      <c r="F23" s="44" t="s">
        <v>86</v>
      </c>
      <c r="G23" s="44" t="s">
        <v>88</v>
      </c>
      <c r="H23" s="44" t="s">
        <v>89</v>
      </c>
      <c r="I23" s="46" t="s">
        <v>85</v>
      </c>
    </row>
    <row r="24" spans="1:17" ht="15.75" thickBot="1" x14ac:dyDescent="0.3">
      <c r="A24" s="35">
        <v>1</v>
      </c>
      <c r="B24" s="36" t="s">
        <v>73</v>
      </c>
      <c r="C24" s="48">
        <v>30</v>
      </c>
      <c r="D24" s="36" t="s">
        <v>74</v>
      </c>
      <c r="E24" s="49">
        <v>5000</v>
      </c>
      <c r="F24" s="45">
        <f t="shared" ref="F24:F38" si="3">IFERROR(E24/C24,"")</f>
        <v>166.66666666666666</v>
      </c>
      <c r="G24" s="52">
        <v>1</v>
      </c>
      <c r="H24" s="41">
        <f>$I$4*G24</f>
        <v>1</v>
      </c>
      <c r="I24" s="45">
        <f>IFERROR(F24*G24,"")</f>
        <v>166.66666666666666</v>
      </c>
      <c r="K24" s="17" t="s">
        <v>13</v>
      </c>
      <c r="L24" s="56">
        <f>L12+L18+SUM(L20:L22)</f>
        <v>13940.206349206348</v>
      </c>
      <c r="N24" s="1" t="s">
        <v>28</v>
      </c>
    </row>
    <row r="25" spans="1:17" x14ac:dyDescent="0.25">
      <c r="A25" s="4">
        <v>2</v>
      </c>
      <c r="B25" s="32"/>
      <c r="C25" s="50"/>
      <c r="D25" s="32"/>
      <c r="E25" s="51"/>
      <c r="F25" s="5" t="str">
        <f t="shared" si="3"/>
        <v/>
      </c>
      <c r="G25" s="32"/>
      <c r="H25" s="41">
        <f t="shared" ref="H25:H38" si="4">$I$4*G25</f>
        <v>0</v>
      </c>
      <c r="I25" s="45" t="str">
        <f t="shared" ref="I25:I38" si="5">IFERROR(F25*G25,"")</f>
        <v/>
      </c>
      <c r="N25" s="8" t="s">
        <v>25</v>
      </c>
      <c r="O25" s="31">
        <v>30000</v>
      </c>
    </row>
    <row r="26" spans="1:17" x14ac:dyDescent="0.25">
      <c r="A26" s="4">
        <v>3</v>
      </c>
      <c r="B26" s="32"/>
      <c r="C26" s="50"/>
      <c r="D26" s="32"/>
      <c r="E26" s="23"/>
      <c r="F26" s="5" t="str">
        <f t="shared" si="3"/>
        <v/>
      </c>
      <c r="G26" s="32"/>
      <c r="H26" s="41">
        <f t="shared" si="4"/>
        <v>0</v>
      </c>
      <c r="I26" s="45" t="str">
        <f t="shared" si="5"/>
        <v/>
      </c>
      <c r="N26" s="9" t="s">
        <v>32</v>
      </c>
      <c r="O26" s="64">
        <f>O25-(O9*O25)</f>
        <v>24000</v>
      </c>
    </row>
    <row r="27" spans="1:17" ht="15.75" thickBot="1" x14ac:dyDescent="0.3">
      <c r="A27" s="4">
        <v>4</v>
      </c>
      <c r="B27" s="32"/>
      <c r="C27" s="50"/>
      <c r="D27" s="32"/>
      <c r="E27" s="23"/>
      <c r="F27" s="5" t="str">
        <f t="shared" si="3"/>
        <v/>
      </c>
      <c r="G27" s="32"/>
      <c r="H27" s="41">
        <f t="shared" si="4"/>
        <v>0</v>
      </c>
      <c r="I27" s="45" t="str">
        <f t="shared" si="5"/>
        <v/>
      </c>
      <c r="N27" s="10" t="s">
        <v>26</v>
      </c>
      <c r="O27" s="65">
        <f>O26-(O6*O26)</f>
        <v>12000</v>
      </c>
    </row>
    <row r="28" spans="1:17" x14ac:dyDescent="0.25">
      <c r="A28" s="4">
        <v>5</v>
      </c>
      <c r="B28" s="32"/>
      <c r="C28" s="50"/>
      <c r="D28" s="32"/>
      <c r="E28" s="23"/>
      <c r="F28" s="5" t="str">
        <f t="shared" si="3"/>
        <v/>
      </c>
      <c r="G28" s="32"/>
      <c r="H28" s="41">
        <f t="shared" si="4"/>
        <v>0</v>
      </c>
      <c r="I28" s="45" t="str">
        <f t="shared" si="5"/>
        <v/>
      </c>
    </row>
    <row r="29" spans="1:17" x14ac:dyDescent="0.25">
      <c r="A29" s="4">
        <v>6</v>
      </c>
      <c r="B29" s="32"/>
      <c r="C29" s="50"/>
      <c r="D29" s="32"/>
      <c r="E29" s="23"/>
      <c r="F29" s="5" t="str">
        <f t="shared" si="3"/>
        <v/>
      </c>
      <c r="G29" s="32"/>
      <c r="H29" s="41">
        <f t="shared" si="4"/>
        <v>0</v>
      </c>
      <c r="I29" s="45" t="str">
        <f t="shared" si="5"/>
        <v/>
      </c>
    </row>
    <row r="30" spans="1:17" x14ac:dyDescent="0.25">
      <c r="A30" s="4">
        <v>7</v>
      </c>
      <c r="B30" s="32"/>
      <c r="C30" s="50"/>
      <c r="D30" s="32"/>
      <c r="E30" s="23"/>
      <c r="F30" s="5" t="str">
        <f t="shared" si="3"/>
        <v/>
      </c>
      <c r="G30" s="32"/>
      <c r="H30" s="41">
        <f t="shared" si="4"/>
        <v>0</v>
      </c>
      <c r="I30" s="45" t="str">
        <f t="shared" si="5"/>
        <v/>
      </c>
    </row>
    <row r="31" spans="1:17" x14ac:dyDescent="0.25">
      <c r="A31" s="4">
        <v>8</v>
      </c>
      <c r="B31" s="32"/>
      <c r="C31" s="50"/>
      <c r="D31" s="32"/>
      <c r="E31" s="23"/>
      <c r="F31" s="5" t="str">
        <f t="shared" si="3"/>
        <v/>
      </c>
      <c r="G31" s="32"/>
      <c r="H31" s="41">
        <f t="shared" si="4"/>
        <v>0</v>
      </c>
      <c r="I31" s="45" t="str">
        <f t="shared" si="5"/>
        <v/>
      </c>
    </row>
    <row r="32" spans="1:17" ht="15" customHeight="1" x14ac:dyDescent="0.25">
      <c r="A32" s="4">
        <v>9</v>
      </c>
      <c r="B32" s="32"/>
      <c r="C32" s="50"/>
      <c r="D32" s="32"/>
      <c r="E32" s="23"/>
      <c r="F32" s="5" t="str">
        <f t="shared" si="3"/>
        <v/>
      </c>
      <c r="G32" s="32"/>
      <c r="H32" s="41">
        <f t="shared" si="4"/>
        <v>0</v>
      </c>
      <c r="I32" s="45" t="str">
        <f t="shared" si="5"/>
        <v/>
      </c>
      <c r="K32" s="70" t="s">
        <v>97</v>
      </c>
      <c r="L32" s="70"/>
      <c r="M32" s="70"/>
      <c r="N32" s="70"/>
      <c r="O32" s="70"/>
    </row>
    <row r="33" spans="1:15" x14ac:dyDescent="0.25">
      <c r="A33" s="4">
        <v>10</v>
      </c>
      <c r="B33" s="32"/>
      <c r="C33" s="50"/>
      <c r="D33" s="32"/>
      <c r="E33" s="23"/>
      <c r="F33" s="5" t="str">
        <f t="shared" si="3"/>
        <v/>
      </c>
      <c r="G33" s="32"/>
      <c r="H33" s="41">
        <f t="shared" si="4"/>
        <v>0</v>
      </c>
      <c r="I33" s="45" t="str">
        <f t="shared" si="5"/>
        <v/>
      </c>
      <c r="K33" s="70"/>
      <c r="L33" s="70"/>
      <c r="M33" s="70"/>
      <c r="N33" s="70"/>
      <c r="O33" s="70"/>
    </row>
    <row r="34" spans="1:15" x14ac:dyDescent="0.25">
      <c r="A34" s="4">
        <v>11</v>
      </c>
      <c r="B34" s="32"/>
      <c r="C34" s="50"/>
      <c r="D34" s="32"/>
      <c r="E34" s="23"/>
      <c r="F34" s="5" t="str">
        <f t="shared" si="3"/>
        <v/>
      </c>
      <c r="G34" s="32"/>
      <c r="H34" s="41">
        <f t="shared" si="4"/>
        <v>0</v>
      </c>
      <c r="I34" s="45" t="str">
        <f t="shared" si="5"/>
        <v/>
      </c>
      <c r="K34" s="70"/>
      <c r="L34" s="70"/>
      <c r="M34" s="70"/>
      <c r="N34" s="70"/>
      <c r="O34" s="70"/>
    </row>
    <row r="35" spans="1:15" x14ac:dyDescent="0.25">
      <c r="A35" s="4">
        <v>12</v>
      </c>
      <c r="B35" s="32"/>
      <c r="C35" s="50"/>
      <c r="D35" s="32"/>
      <c r="E35" s="23"/>
      <c r="F35" s="5" t="str">
        <f t="shared" si="3"/>
        <v/>
      </c>
      <c r="G35" s="32"/>
      <c r="H35" s="41">
        <f t="shared" si="4"/>
        <v>0</v>
      </c>
      <c r="I35" s="45" t="str">
        <f t="shared" si="5"/>
        <v/>
      </c>
      <c r="K35" s="70"/>
      <c r="L35" s="70"/>
      <c r="M35" s="70"/>
      <c r="N35" s="70"/>
      <c r="O35" s="70"/>
    </row>
    <row r="36" spans="1:15" x14ac:dyDescent="0.25">
      <c r="A36" s="4">
        <v>13</v>
      </c>
      <c r="B36" s="32"/>
      <c r="C36" s="50"/>
      <c r="D36" s="32"/>
      <c r="E36" s="23"/>
      <c r="F36" s="5" t="str">
        <f t="shared" si="3"/>
        <v/>
      </c>
      <c r="G36" s="32"/>
      <c r="H36" s="41">
        <f t="shared" si="4"/>
        <v>0</v>
      </c>
      <c r="I36" s="45" t="str">
        <f t="shared" si="5"/>
        <v/>
      </c>
      <c r="K36" s="70"/>
      <c r="L36" s="70"/>
      <c r="M36" s="70"/>
      <c r="N36" s="70"/>
      <c r="O36" s="70"/>
    </row>
    <row r="37" spans="1:15" x14ac:dyDescent="0.25">
      <c r="A37" s="4">
        <v>14</v>
      </c>
      <c r="B37" s="32"/>
      <c r="C37" s="50"/>
      <c r="D37" s="32"/>
      <c r="E37" s="23"/>
      <c r="F37" s="5" t="str">
        <f t="shared" si="3"/>
        <v/>
      </c>
      <c r="G37" s="32"/>
      <c r="H37" s="41">
        <f t="shared" si="4"/>
        <v>0</v>
      </c>
      <c r="I37" s="45" t="str">
        <f t="shared" si="5"/>
        <v/>
      </c>
    </row>
    <row r="38" spans="1:15" x14ac:dyDescent="0.25">
      <c r="A38" s="4">
        <v>15</v>
      </c>
      <c r="B38" s="32"/>
      <c r="C38" s="50"/>
      <c r="D38" s="32"/>
      <c r="E38" s="23"/>
      <c r="F38" s="5" t="str">
        <f t="shared" si="3"/>
        <v/>
      </c>
      <c r="G38" s="32"/>
      <c r="H38" s="41">
        <f t="shared" si="4"/>
        <v>0</v>
      </c>
      <c r="I38" s="45" t="str">
        <f t="shared" si="5"/>
        <v/>
      </c>
    </row>
    <row r="41" spans="1:15" ht="15.75" thickBot="1" x14ac:dyDescent="0.3">
      <c r="B41" s="1" t="s">
        <v>41</v>
      </c>
      <c r="C41" s="1" t="s">
        <v>38</v>
      </c>
    </row>
    <row r="42" spans="1:15" ht="30.75" thickBot="1" x14ac:dyDescent="0.3">
      <c r="A42" s="43" t="s">
        <v>5</v>
      </c>
      <c r="B42" s="44" t="s">
        <v>42</v>
      </c>
      <c r="C42" s="44" t="s">
        <v>43</v>
      </c>
      <c r="D42" s="44" t="s">
        <v>2</v>
      </c>
      <c r="E42" s="44" t="s">
        <v>44</v>
      </c>
      <c r="F42" s="44" t="s">
        <v>45</v>
      </c>
      <c r="G42" s="46" t="s">
        <v>90</v>
      </c>
    </row>
    <row r="43" spans="1:15" x14ac:dyDescent="0.25">
      <c r="A43" s="35">
        <v>1</v>
      </c>
      <c r="B43" s="36" t="s">
        <v>60</v>
      </c>
      <c r="C43" s="48">
        <v>220</v>
      </c>
      <c r="D43" s="36" t="s">
        <v>66</v>
      </c>
      <c r="E43" s="52">
        <v>2</v>
      </c>
      <c r="F43" s="38">
        <v>3000</v>
      </c>
      <c r="G43" s="45">
        <f>((C43*E43)/1000)*F43</f>
        <v>1320</v>
      </c>
    </row>
    <row r="44" spans="1:15" x14ac:dyDescent="0.25">
      <c r="A44" s="4">
        <v>2</v>
      </c>
      <c r="B44" s="32" t="s">
        <v>63</v>
      </c>
      <c r="C44" s="50">
        <v>220</v>
      </c>
      <c r="D44" s="32" t="s">
        <v>66</v>
      </c>
      <c r="E44" s="55">
        <v>24</v>
      </c>
      <c r="F44" s="23">
        <v>3000</v>
      </c>
      <c r="G44" s="5">
        <f t="shared" ref="G44:G49" si="6">((C44*E44)/1000)*F44</f>
        <v>15840</v>
      </c>
    </row>
    <row r="45" spans="1:15" x14ac:dyDescent="0.25">
      <c r="A45" s="4">
        <v>3</v>
      </c>
      <c r="B45" s="32" t="s">
        <v>64</v>
      </c>
      <c r="C45" s="50">
        <v>220</v>
      </c>
      <c r="D45" s="32" t="s">
        <v>66</v>
      </c>
      <c r="E45" s="55">
        <v>2</v>
      </c>
      <c r="F45" s="23">
        <v>3000</v>
      </c>
      <c r="G45" s="5">
        <f t="shared" si="6"/>
        <v>1320</v>
      </c>
    </row>
    <row r="46" spans="1:15" x14ac:dyDescent="0.25">
      <c r="A46" s="4">
        <v>4</v>
      </c>
      <c r="B46" s="32" t="s">
        <v>65</v>
      </c>
      <c r="C46" s="50">
        <v>500</v>
      </c>
      <c r="D46" s="32" t="s">
        <v>66</v>
      </c>
      <c r="E46" s="55">
        <v>2</v>
      </c>
      <c r="F46" s="23">
        <v>3000</v>
      </c>
      <c r="G46" s="5">
        <f t="shared" si="6"/>
        <v>3000</v>
      </c>
    </row>
    <row r="47" spans="1:15" x14ac:dyDescent="0.25">
      <c r="A47" s="4">
        <v>5</v>
      </c>
      <c r="B47" s="32"/>
      <c r="C47" s="50"/>
      <c r="D47" s="32"/>
      <c r="E47" s="23"/>
      <c r="F47" s="23"/>
      <c r="G47" s="5">
        <f t="shared" si="6"/>
        <v>0</v>
      </c>
    </row>
    <row r="48" spans="1:15" x14ac:dyDescent="0.25">
      <c r="A48" s="4">
        <v>6</v>
      </c>
      <c r="B48" s="32"/>
      <c r="C48" s="50"/>
      <c r="D48" s="32"/>
      <c r="E48" s="23"/>
      <c r="F48" s="23"/>
      <c r="G48" s="5">
        <f t="shared" si="6"/>
        <v>0</v>
      </c>
    </row>
    <row r="49" spans="1:9" x14ac:dyDescent="0.25">
      <c r="A49" s="4">
        <v>7</v>
      </c>
      <c r="B49" s="32"/>
      <c r="C49" s="50"/>
      <c r="D49" s="32"/>
      <c r="E49" s="23"/>
      <c r="F49" s="23"/>
      <c r="G49" s="5">
        <f t="shared" si="6"/>
        <v>0</v>
      </c>
    </row>
    <row r="52" spans="1:9" ht="15.75" thickBot="1" x14ac:dyDescent="0.3">
      <c r="B52" s="1" t="s">
        <v>41</v>
      </c>
      <c r="C52" s="1" t="s">
        <v>39</v>
      </c>
    </row>
    <row r="53" spans="1:9" ht="45.75" thickBot="1" x14ac:dyDescent="0.3">
      <c r="A53" s="43" t="s">
        <v>5</v>
      </c>
      <c r="B53" s="44" t="s">
        <v>46</v>
      </c>
      <c r="C53" s="44" t="s">
        <v>48</v>
      </c>
      <c r="D53" s="44" t="s">
        <v>2</v>
      </c>
      <c r="E53" s="44" t="s">
        <v>49</v>
      </c>
      <c r="F53" s="44" t="s">
        <v>62</v>
      </c>
      <c r="G53" s="44" t="s">
        <v>50</v>
      </c>
      <c r="H53" s="44" t="s">
        <v>51</v>
      </c>
      <c r="I53" s="46" t="s">
        <v>91</v>
      </c>
    </row>
    <row r="54" spans="1:9" x14ac:dyDescent="0.25">
      <c r="A54" s="35">
        <v>1</v>
      </c>
      <c r="B54" s="36" t="s">
        <v>47</v>
      </c>
      <c r="C54" s="48">
        <v>3</v>
      </c>
      <c r="D54" s="36" t="s">
        <v>34</v>
      </c>
      <c r="E54" s="49">
        <v>25000</v>
      </c>
      <c r="F54" s="52">
        <v>15</v>
      </c>
      <c r="G54" s="47">
        <f>IFERROR(E54/F54,"")</f>
        <v>1666.6666666666667</v>
      </c>
      <c r="H54" s="52">
        <v>2</v>
      </c>
      <c r="I54" s="45">
        <f>IFERROR(G54*H54,"")</f>
        <v>3333.3333333333335</v>
      </c>
    </row>
    <row r="55" spans="1:9" x14ac:dyDescent="0.25">
      <c r="A55" s="4">
        <v>2</v>
      </c>
      <c r="B55" s="32"/>
      <c r="C55" s="50"/>
      <c r="D55" s="32"/>
      <c r="E55" s="51"/>
      <c r="F55" s="51"/>
      <c r="G55" s="15" t="str">
        <f t="shared" ref="G55:G60" si="7">IFERROR(E55/F55,"")</f>
        <v/>
      </c>
      <c r="H55" s="55"/>
      <c r="I55" s="5" t="str">
        <f t="shared" ref="I55:I60" si="8">IFERROR(G55*H55,"")</f>
        <v/>
      </c>
    </row>
    <row r="56" spans="1:9" x14ac:dyDescent="0.25">
      <c r="A56" s="4">
        <v>3</v>
      </c>
      <c r="B56" s="32"/>
      <c r="C56" s="50"/>
      <c r="D56" s="32"/>
      <c r="E56" s="23"/>
      <c r="F56" s="23"/>
      <c r="G56" s="15" t="str">
        <f t="shared" si="7"/>
        <v/>
      </c>
      <c r="H56" s="55"/>
      <c r="I56" s="5" t="str">
        <f t="shared" si="8"/>
        <v/>
      </c>
    </row>
    <row r="57" spans="1:9" x14ac:dyDescent="0.25">
      <c r="A57" s="4">
        <v>4</v>
      </c>
      <c r="B57" s="32"/>
      <c r="C57" s="50"/>
      <c r="D57" s="32"/>
      <c r="E57" s="23"/>
      <c r="F57" s="23"/>
      <c r="G57" s="15" t="str">
        <f t="shared" si="7"/>
        <v/>
      </c>
      <c r="H57" s="55"/>
      <c r="I57" s="5" t="str">
        <f t="shared" si="8"/>
        <v/>
      </c>
    </row>
    <row r="58" spans="1:9" x14ac:dyDescent="0.25">
      <c r="A58" s="4">
        <v>5</v>
      </c>
      <c r="B58" s="32"/>
      <c r="C58" s="50"/>
      <c r="D58" s="32"/>
      <c r="E58" s="23"/>
      <c r="F58" s="23"/>
      <c r="G58" s="15" t="str">
        <f t="shared" si="7"/>
        <v/>
      </c>
      <c r="H58" s="55"/>
      <c r="I58" s="5" t="str">
        <f t="shared" si="8"/>
        <v/>
      </c>
    </row>
    <row r="59" spans="1:9" x14ac:dyDescent="0.25">
      <c r="A59" s="4">
        <v>6</v>
      </c>
      <c r="B59" s="32"/>
      <c r="C59" s="50"/>
      <c r="D59" s="32"/>
      <c r="E59" s="23"/>
      <c r="F59" s="23"/>
      <c r="G59" s="15" t="str">
        <f t="shared" si="7"/>
        <v/>
      </c>
      <c r="H59" s="55"/>
      <c r="I59" s="5" t="str">
        <f t="shared" si="8"/>
        <v/>
      </c>
    </row>
    <row r="60" spans="1:9" x14ac:dyDescent="0.25">
      <c r="A60" s="4">
        <v>7</v>
      </c>
      <c r="B60" s="32"/>
      <c r="C60" s="50"/>
      <c r="D60" s="32"/>
      <c r="E60" s="23"/>
      <c r="F60" s="23"/>
      <c r="G60" s="15" t="str">
        <f t="shared" si="7"/>
        <v/>
      </c>
      <c r="H60" s="55"/>
      <c r="I60" s="5" t="str">
        <f t="shared" si="8"/>
        <v/>
      </c>
    </row>
    <row r="63" spans="1:9" ht="15.75" thickBot="1" x14ac:dyDescent="0.3">
      <c r="B63" s="1" t="s">
        <v>41</v>
      </c>
      <c r="C63" s="1" t="s">
        <v>40</v>
      </c>
    </row>
    <row r="64" spans="1:9" ht="45.75" thickBot="1" x14ac:dyDescent="0.3">
      <c r="A64" s="43" t="s">
        <v>5</v>
      </c>
      <c r="B64" s="44" t="s">
        <v>52</v>
      </c>
      <c r="C64" s="44" t="s">
        <v>53</v>
      </c>
      <c r="D64" s="66" t="s">
        <v>61</v>
      </c>
      <c r="E64" s="67"/>
      <c r="F64" s="44" t="s">
        <v>59</v>
      </c>
      <c r="G64" s="44" t="s">
        <v>51</v>
      </c>
      <c r="H64" s="46" t="s">
        <v>92</v>
      </c>
    </row>
    <row r="65" spans="1:8" x14ac:dyDescent="0.25">
      <c r="A65" s="35">
        <v>1</v>
      </c>
      <c r="B65" s="36" t="s">
        <v>57</v>
      </c>
      <c r="C65" s="38">
        <v>1000000</v>
      </c>
      <c r="D65" s="36">
        <v>1000</v>
      </c>
      <c r="E65" s="49" t="s">
        <v>58</v>
      </c>
      <c r="F65" s="45">
        <f t="shared" ref="F65:F71" si="9">IFERROR(C65/D65,"")</f>
        <v>1000</v>
      </c>
      <c r="G65" s="52">
        <v>2</v>
      </c>
      <c r="H65" s="45">
        <f>IFERROR(F65*G65,"")</f>
        <v>2000</v>
      </c>
    </row>
    <row r="66" spans="1:8" x14ac:dyDescent="0.25">
      <c r="A66" s="4">
        <v>2</v>
      </c>
      <c r="B66" s="32" t="s">
        <v>94</v>
      </c>
      <c r="C66" s="23">
        <v>2500000</v>
      </c>
      <c r="D66" s="32">
        <v>700</v>
      </c>
      <c r="E66" s="51" t="s">
        <v>58</v>
      </c>
      <c r="F66" s="5">
        <f t="shared" si="9"/>
        <v>3571.4285714285716</v>
      </c>
      <c r="G66" s="55">
        <v>2</v>
      </c>
      <c r="H66" s="5">
        <f>IFERROR(F66*G66,"")</f>
        <v>7142.8571428571431</v>
      </c>
    </row>
    <row r="67" spans="1:8" x14ac:dyDescent="0.25">
      <c r="A67" s="4">
        <v>3</v>
      </c>
      <c r="B67" s="32"/>
      <c r="C67" s="23"/>
      <c r="D67" s="32"/>
      <c r="E67" s="23"/>
      <c r="F67" s="5" t="str">
        <f t="shared" si="9"/>
        <v/>
      </c>
      <c r="G67" s="55"/>
      <c r="H67" s="5" t="str">
        <f>IFERROR(F67*G67,"")</f>
        <v/>
      </c>
    </row>
    <row r="68" spans="1:8" x14ac:dyDescent="0.25">
      <c r="A68" s="4">
        <v>4</v>
      </c>
      <c r="B68" s="32"/>
      <c r="C68" s="50"/>
      <c r="D68" s="32"/>
      <c r="E68" s="23"/>
      <c r="F68" s="5" t="str">
        <f t="shared" si="9"/>
        <v/>
      </c>
      <c r="G68" s="55"/>
      <c r="H68" s="5"/>
    </row>
    <row r="69" spans="1:8" x14ac:dyDescent="0.25">
      <c r="A69" s="4">
        <v>5</v>
      </c>
      <c r="B69" s="32"/>
      <c r="C69" s="50"/>
      <c r="D69" s="32"/>
      <c r="E69" s="23"/>
      <c r="F69" s="5" t="str">
        <f t="shared" si="9"/>
        <v/>
      </c>
      <c r="G69" s="55"/>
      <c r="H69" s="5"/>
    </row>
    <row r="70" spans="1:8" x14ac:dyDescent="0.25">
      <c r="A70" s="4">
        <v>6</v>
      </c>
      <c r="B70" s="32"/>
      <c r="C70" s="50"/>
      <c r="D70" s="32"/>
      <c r="E70" s="23"/>
      <c r="F70" s="5" t="str">
        <f t="shared" si="9"/>
        <v/>
      </c>
      <c r="G70" s="55"/>
      <c r="H70" s="5"/>
    </row>
    <row r="71" spans="1:8" x14ac:dyDescent="0.25">
      <c r="A71" s="4">
        <v>7</v>
      </c>
      <c r="B71" s="32"/>
      <c r="C71" s="50"/>
      <c r="D71" s="32"/>
      <c r="E71" s="23"/>
      <c r="F71" s="5" t="str">
        <f t="shared" si="9"/>
        <v/>
      </c>
      <c r="G71" s="55"/>
      <c r="H71" s="5"/>
    </row>
  </sheetData>
  <sheetProtection algorithmName="SHA-512" hashValue="+Vvl7nVYjKZ6ttF7PEKWj5j026c2uc1rdQ29p6U8q2UhnIV/kN4v9RmbWX1KJBHt2X+kpfEDtlvraye8dKWyjA==" saltValue="/JyWnAGU3v/RR33DdeDuAA==" spinCount="100000" sheet="1" objects="1" scenarios="1"/>
  <protectedRanges>
    <protectedRange sqref="B3 G3 I3 B6:E20 G6:G20 B24:E38 G24:G38 B43:F49 L7 L8 L11 L16 L17 O25 O6:O10" name="Range1"/>
  </protectedRanges>
  <mergeCells count="4">
    <mergeCell ref="D64:E64"/>
    <mergeCell ref="K1:L1"/>
    <mergeCell ref="A1:I1"/>
    <mergeCell ref="K32:O3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Costing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iAccounTax</dc:creator>
  <cp:lastModifiedBy>iAccounTax</cp:lastModifiedBy>
  <dcterms:created xsi:type="dcterms:W3CDTF">2020-05-08T18:36:31Z</dcterms:created>
  <dcterms:modified xsi:type="dcterms:W3CDTF">2020-05-10T23:15:23Z</dcterms:modified>
</cp:coreProperties>
</file>